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Mar16" sheetId="1" r:id="rId1"/>
  </sheets>
  <definedNames>
    <definedName name="_xlnm.Print_Area" localSheetId="0">'Mar16'!$B$4:$D$82</definedName>
    <definedName name="_xlnm.Print_Titles" localSheetId="0">'Mar16'!$1:$3</definedName>
  </definedNames>
  <calcPr calcId="144525"/>
</workbook>
</file>

<file path=xl/calcChain.xml><?xml version="1.0" encoding="utf-8"?>
<calcChain xmlns="http://schemas.openxmlformats.org/spreadsheetml/2006/main">
  <c r="C7" i="1" l="1"/>
  <c r="C16" i="1" s="1"/>
  <c r="C8" i="1"/>
  <c r="C9" i="1"/>
  <c r="C10" i="1"/>
  <c r="C11" i="1"/>
  <c r="C12" i="1"/>
  <c r="D16" i="1"/>
  <c r="C18" i="1"/>
  <c r="C25" i="1" s="1"/>
  <c r="C20" i="1"/>
  <c r="C21" i="1"/>
  <c r="C22" i="1"/>
  <c r="C23" i="1"/>
  <c r="C24" i="1"/>
  <c r="D25" i="1"/>
  <c r="D26" i="1"/>
  <c r="C29" i="1"/>
  <c r="C37" i="1" s="1"/>
  <c r="C47" i="1" s="1"/>
  <c r="C59" i="1" s="1"/>
  <c r="C31" i="1"/>
  <c r="C32" i="1"/>
  <c r="C33" i="1"/>
  <c r="C36" i="1"/>
  <c r="D37" i="1"/>
  <c r="D47" i="1" s="1"/>
  <c r="D59" i="1" s="1"/>
  <c r="F59" i="1" s="1"/>
  <c r="C39" i="1"/>
  <c r="C43" i="1"/>
  <c r="C44" i="1"/>
  <c r="C46" i="1"/>
  <c r="D46" i="1"/>
  <c r="C50" i="1"/>
  <c r="C52" i="1"/>
  <c r="C56" i="1"/>
  <c r="C57" i="1"/>
  <c r="C58" i="1"/>
  <c r="D58" i="1"/>
  <c r="C60" i="1"/>
  <c r="D60" i="1"/>
  <c r="C62" i="1"/>
  <c r="C66" i="1" s="1"/>
  <c r="C73" i="1" s="1"/>
  <c r="C78" i="1" s="1"/>
  <c r="C82" i="1" s="1"/>
  <c r="E82" i="1" s="1"/>
  <c r="C63" i="1"/>
  <c r="C65" i="1"/>
  <c r="C70" i="1"/>
  <c r="C71" i="1"/>
  <c r="C72" i="1"/>
  <c r="D73" i="1"/>
  <c r="D78" i="1" s="1"/>
  <c r="D82" i="1" s="1"/>
  <c r="F82" i="1" s="1"/>
  <c r="C77" i="1"/>
  <c r="C81" i="1"/>
  <c r="C26" i="1" l="1"/>
  <c r="E59" i="1" s="1"/>
</calcChain>
</file>

<file path=xl/sharedStrings.xml><?xml version="1.0" encoding="utf-8"?>
<sst xmlns="http://schemas.openxmlformats.org/spreadsheetml/2006/main" count="82" uniqueCount="72">
  <si>
    <t>RESULTADO DEL PERÍODO</t>
  </si>
  <si>
    <t>Impuestos</t>
  </si>
  <si>
    <t>Reserva Legal</t>
  </si>
  <si>
    <t>Interés Minoritario</t>
  </si>
  <si>
    <t>RESULTADO ANTES DE RESERVA E IMPUESTOS</t>
  </si>
  <si>
    <t>Otros Gastos</t>
  </si>
  <si>
    <t>Gastos Financieros</t>
  </si>
  <si>
    <t>Ingresos Financieros</t>
  </si>
  <si>
    <t>Más ó Menos</t>
  </si>
  <si>
    <t>RESULTADO DE OPERACIÓN</t>
  </si>
  <si>
    <t>Gastos de Depreciación y Amortización</t>
  </si>
  <si>
    <t>Gastos de Personal</t>
  </si>
  <si>
    <t>Gastos de Administración</t>
  </si>
  <si>
    <t>Gastos de Distribución</t>
  </si>
  <si>
    <t>Gastos de Operación</t>
  </si>
  <si>
    <t>Menos</t>
  </si>
  <si>
    <t>RESULTADO BRUTO</t>
  </si>
  <si>
    <t>COSTO DE VENTAS</t>
  </si>
  <si>
    <t>Otros Ingresos</t>
  </si>
  <si>
    <t>Ingresos Ordinarios</t>
  </si>
  <si>
    <t>INGRESOS</t>
  </si>
  <si>
    <t>ESTADO DE RESULTADOS</t>
  </si>
  <si>
    <t>TOTAL PASIVO MÁS PATRIMONIO</t>
  </si>
  <si>
    <t>TOTAL PATRIMONIO</t>
  </si>
  <si>
    <t>Resultado del Período</t>
  </si>
  <si>
    <t>Resultados Acumulados</t>
  </si>
  <si>
    <t>Superávit por Acciones</t>
  </si>
  <si>
    <t>Reservas por Valuaciones</t>
  </si>
  <si>
    <t>Reserva Estatutaria o Voluntaria</t>
  </si>
  <si>
    <t xml:space="preserve">Capital Adicional </t>
  </si>
  <si>
    <t>Capital Social</t>
  </si>
  <si>
    <t>PATRIMONIO</t>
  </si>
  <si>
    <t>Interés Minoritario o Socios Externos</t>
  </si>
  <si>
    <t>TOTAL DE PASIVO</t>
  </si>
  <si>
    <t>TOTAL PASIVO NO CORRIENTE</t>
  </si>
  <si>
    <t>Provisiones</t>
  </si>
  <si>
    <t>Otros Pasivos Financieros</t>
  </si>
  <si>
    <t>Impuestos Diferidos</t>
  </si>
  <si>
    <t>Depósitos de Consumidores</t>
  </si>
  <si>
    <t>Obligaciones Emisión de Títulosvalores</t>
  </si>
  <si>
    <t>Cuentas por Pagar Empresas Relacionadas</t>
  </si>
  <si>
    <t>Préstamos y Otras Obligaciones Financieras</t>
  </si>
  <si>
    <t>PASIVO NO CORRIENTE</t>
  </si>
  <si>
    <t>TOTAL PASIVO CORRIENTE</t>
  </si>
  <si>
    <t>Impuestos Corrientes</t>
  </si>
  <si>
    <t>Porción de los Préstamos a Largo Plazo con vencimiento a corto plazo</t>
  </si>
  <si>
    <t>Préstamos de Corto Plazo</t>
  </si>
  <si>
    <t>Acreedores comerciales y Otras Cuentas por Pagar</t>
  </si>
  <si>
    <t>PASIVO CORRIENTE</t>
  </si>
  <si>
    <t>PASIVO</t>
  </si>
  <si>
    <t>TOTAL DE ACTIVO</t>
  </si>
  <si>
    <t>TOTAL ACTIVO NO CORRIENTE</t>
  </si>
  <si>
    <t>Otros Activos financieros</t>
  </si>
  <si>
    <t>Activos intangibles</t>
  </si>
  <si>
    <t>Inversiones</t>
  </si>
  <si>
    <t xml:space="preserve">Cuentas por cobrar a LP </t>
  </si>
  <si>
    <t>Propiedades de Inversión</t>
  </si>
  <si>
    <t>Propiedades, Planta y Equipo  (Neto)</t>
  </si>
  <si>
    <t>ACTIVO NO CORRIENTE</t>
  </si>
  <si>
    <t>TOTAL ACTIVO CORRIENTE</t>
  </si>
  <si>
    <t>Activos biológicos</t>
  </si>
  <si>
    <t>Pagos por Anticipado</t>
  </si>
  <si>
    <t>Inventario (Materiales, Suministros, etc.)</t>
  </si>
  <si>
    <t>Cuentas por cobrar Empresas Relacionadas</t>
  </si>
  <si>
    <t>Deudores comerciales y Otras Cuentas por Cobrar (Netos)</t>
  </si>
  <si>
    <t>Efectivo y Equivalentes de Efectivo</t>
  </si>
  <si>
    <t>ACTIVO CORRIENTE</t>
  </si>
  <si>
    <t>ACTIVO</t>
  </si>
  <si>
    <t>BALANCE GENERAL</t>
  </si>
  <si>
    <t>(En miles de Dólares de Estados Unidos de América)</t>
  </si>
  <si>
    <t>CIFRAS  AL 31 DE MARZO DE 2016 Y 2015</t>
  </si>
  <si>
    <t>CREDIQ, S.A. DE C.V. Y SUBSIDIARIA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</si>
</sst>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b/>
      <sz val="16"/>
      <color indexed="9"/>
      <name val="Arial"/>
      <family val="2"/>
    </font>
    <font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165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5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164" fontId="0" fillId="0" borderId="0" xfId="1" applyFont="1" applyAlignment="1">
      <alignment vertical="center"/>
    </xf>
    <xf numFmtId="165" fontId="6" fillId="0" borderId="2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5" fontId="3" fillId="0" borderId="2" xfId="1" applyNumberFormat="1" applyFont="1" applyFill="1" applyBorder="1" applyAlignment="1">
      <alignment horizontal="right" vertical="center"/>
    </xf>
    <xf numFmtId="165" fontId="3" fillId="3" borderId="2" xfId="1" applyNumberFormat="1" applyFont="1" applyFill="1" applyBorder="1" applyAlignment="1">
      <alignment horizontal="right" vertical="center"/>
    </xf>
    <xf numFmtId="165" fontId="4" fillId="0" borderId="2" xfId="1" applyNumberFormat="1" applyFont="1" applyFill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1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38100</xdr:rowOff>
    </xdr:from>
    <xdr:to>
      <xdr:col>4</xdr:col>
      <xdr:colOff>0</xdr:colOff>
      <xdr:row>66</xdr:row>
      <xdr:rowOff>66675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7781925" y="4895850"/>
          <a:ext cx="0" cy="585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4</xdr:col>
      <xdr:colOff>0</xdr:colOff>
      <xdr:row>82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7781925" y="11191875"/>
          <a:ext cx="0" cy="208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GridLines="0" tabSelected="1" zoomScale="80" zoomScaleNormal="80" zoomScaleSheetLayoutView="85" workbookViewId="0">
      <selection activeCell="F12" sqref="F12"/>
    </sheetView>
  </sheetViews>
  <sheetFormatPr baseColWidth="10" defaultColWidth="0" defaultRowHeight="0" customHeight="1" zeroHeight="1" x14ac:dyDescent="0.2"/>
  <cols>
    <col min="1" max="1" width="3.140625" customWidth="1"/>
    <col min="2" max="2" width="77.5703125" bestFit="1" customWidth="1"/>
    <col min="3" max="4" width="18" bestFit="1" customWidth="1"/>
    <col min="5" max="5" width="13.85546875" customWidth="1"/>
    <col min="6" max="6" width="13.7109375" customWidth="1"/>
  </cols>
  <sheetData>
    <row r="1" spans="1:5" ht="20.25" x14ac:dyDescent="0.3">
      <c r="B1" s="36" t="s">
        <v>71</v>
      </c>
      <c r="C1" s="36"/>
      <c r="D1" s="36"/>
      <c r="E1" s="35"/>
    </row>
    <row r="2" spans="1:5" ht="20.100000000000001" customHeight="1" x14ac:dyDescent="0.3">
      <c r="B2" s="33" t="s">
        <v>70</v>
      </c>
      <c r="C2" s="33"/>
      <c r="D2" s="33"/>
      <c r="E2" s="34"/>
    </row>
    <row r="3" spans="1:5" s="31" customFormat="1" ht="20.25" x14ac:dyDescent="0.3">
      <c r="B3" s="33" t="s">
        <v>69</v>
      </c>
      <c r="C3" s="33"/>
      <c r="D3" s="33"/>
      <c r="E3" s="32"/>
    </row>
    <row r="4" spans="1:5" s="29" customFormat="1" ht="20.100000000000001" customHeight="1" x14ac:dyDescent="0.2">
      <c r="B4" s="18" t="s">
        <v>68</v>
      </c>
      <c r="C4" s="17">
        <v>2016</v>
      </c>
      <c r="D4" s="16">
        <v>2015</v>
      </c>
    </row>
    <row r="5" spans="1:5" s="29" customFormat="1" ht="20.100000000000001" customHeight="1" x14ac:dyDescent="0.2">
      <c r="B5" s="22" t="s">
        <v>67</v>
      </c>
      <c r="C5" s="30"/>
      <c r="D5" s="30"/>
    </row>
    <row r="6" spans="1:5" s="20" customFormat="1" ht="21.95" customHeight="1" x14ac:dyDescent="0.2">
      <c r="A6" s="8"/>
      <c r="B6" s="10" t="s">
        <v>66</v>
      </c>
      <c r="C6" s="28"/>
      <c r="D6" s="28"/>
    </row>
    <row r="7" spans="1:5" s="20" customFormat="1" ht="21.95" customHeight="1" x14ac:dyDescent="0.2">
      <c r="A7" s="8"/>
      <c r="B7" s="7" t="s">
        <v>65</v>
      </c>
      <c r="C7" s="27">
        <f>5497280/1000</f>
        <v>5497.28</v>
      </c>
      <c r="D7" s="27">
        <v>5959.04234</v>
      </c>
    </row>
    <row r="8" spans="1:5" s="20" customFormat="1" ht="21.95" customHeight="1" x14ac:dyDescent="0.2">
      <c r="A8" s="8"/>
      <c r="B8" s="7" t="s">
        <v>64</v>
      </c>
      <c r="C8" s="6">
        <f>(28708886)/1000</f>
        <v>28708.885999999999</v>
      </c>
      <c r="D8" s="6">
        <v>32142.827239999999</v>
      </c>
    </row>
    <row r="9" spans="1:5" s="20" customFormat="1" ht="21.95" customHeight="1" x14ac:dyDescent="0.2">
      <c r="A9" s="8"/>
      <c r="B9" s="7" t="s">
        <v>63</v>
      </c>
      <c r="C9" s="23">
        <f>851612/1000</f>
        <v>851.61199999999997</v>
      </c>
      <c r="D9" s="23">
        <v>459.78280000000001</v>
      </c>
    </row>
    <row r="10" spans="1:5" s="20" customFormat="1" ht="21.95" customHeight="1" x14ac:dyDescent="0.2">
      <c r="A10" s="8"/>
      <c r="B10" s="7" t="s">
        <v>54</v>
      </c>
      <c r="C10" s="23">
        <f>(50000)/1000</f>
        <v>50</v>
      </c>
      <c r="D10" s="23">
        <v>50</v>
      </c>
    </row>
    <row r="11" spans="1:5" s="20" customFormat="1" ht="21.95" customHeight="1" x14ac:dyDescent="0.2">
      <c r="A11" s="8"/>
      <c r="B11" s="7" t="s">
        <v>62</v>
      </c>
      <c r="C11" s="23">
        <f>+(1161138)/1000</f>
        <v>1161.1379999999999</v>
      </c>
      <c r="D11" s="23">
        <v>716.18849999999998</v>
      </c>
    </row>
    <row r="12" spans="1:5" s="20" customFormat="1" ht="21.95" customHeight="1" x14ac:dyDescent="0.2">
      <c r="A12" s="8"/>
      <c r="B12" s="7" t="s">
        <v>61</v>
      </c>
      <c r="C12" s="23">
        <f>398956/1000</f>
        <v>398.95600000000002</v>
      </c>
      <c r="D12" s="23">
        <v>447.75317999999999</v>
      </c>
    </row>
    <row r="13" spans="1:5" s="20" customFormat="1" ht="21.95" customHeight="1" x14ac:dyDescent="0.2">
      <c r="A13" s="8"/>
      <c r="B13" s="7" t="s">
        <v>60</v>
      </c>
      <c r="C13" s="23">
        <v>0</v>
      </c>
      <c r="D13" s="23">
        <v>0</v>
      </c>
    </row>
    <row r="14" spans="1:5" s="20" customFormat="1" ht="21.95" customHeight="1" x14ac:dyDescent="0.2">
      <c r="A14" s="8"/>
      <c r="B14" s="7" t="s">
        <v>44</v>
      </c>
      <c r="C14" s="23">
        <v>0</v>
      </c>
      <c r="D14" s="23">
        <v>0</v>
      </c>
    </row>
    <row r="15" spans="1:5" s="20" customFormat="1" ht="21.95" customHeight="1" x14ac:dyDescent="0.2">
      <c r="A15" s="8"/>
      <c r="B15" s="7" t="s">
        <v>52</v>
      </c>
      <c r="C15" s="23">
        <v>0</v>
      </c>
      <c r="D15" s="23">
        <v>0</v>
      </c>
    </row>
    <row r="16" spans="1:5" s="19" customFormat="1" ht="21.95" customHeight="1" x14ac:dyDescent="0.2">
      <c r="A16" s="4"/>
      <c r="B16" s="10" t="s">
        <v>59</v>
      </c>
      <c r="C16" s="25">
        <f>SUM(C7:C15)</f>
        <v>36667.871999999996</v>
      </c>
      <c r="D16" s="25">
        <f>SUM(D7:D15)</f>
        <v>39775.594059999996</v>
      </c>
    </row>
    <row r="17" spans="1:4" s="20" customFormat="1" ht="21.95" customHeight="1" x14ac:dyDescent="0.2">
      <c r="A17" s="8"/>
      <c r="B17" s="10" t="s">
        <v>58</v>
      </c>
      <c r="C17" s="23"/>
      <c r="D17" s="23"/>
    </row>
    <row r="18" spans="1:4" s="20" customFormat="1" ht="21.95" customHeight="1" x14ac:dyDescent="0.2">
      <c r="A18" s="8"/>
      <c r="B18" s="7" t="s">
        <v>57</v>
      </c>
      <c r="C18" s="23">
        <f>(1583686)/1000</f>
        <v>1583.6859999999999</v>
      </c>
      <c r="D18" s="23">
        <v>602.76193999999998</v>
      </c>
    </row>
    <row r="19" spans="1:4" s="20" customFormat="1" ht="21.95" customHeight="1" x14ac:dyDescent="0.2">
      <c r="A19" s="8"/>
      <c r="B19" s="7" t="s">
        <v>56</v>
      </c>
      <c r="C19" s="23">
        <v>0</v>
      </c>
      <c r="D19" s="23">
        <v>0</v>
      </c>
    </row>
    <row r="20" spans="1:4" s="20" customFormat="1" ht="21.95" customHeight="1" x14ac:dyDescent="0.2">
      <c r="A20" s="8"/>
      <c r="B20" s="7" t="s">
        <v>55</v>
      </c>
      <c r="C20" s="23">
        <f>(114819722)/1000</f>
        <v>114819.72199999999</v>
      </c>
      <c r="D20" s="23">
        <v>97803.042730000001</v>
      </c>
    </row>
    <row r="21" spans="1:4" s="20" customFormat="1" ht="21.95" customHeight="1" x14ac:dyDescent="0.2">
      <c r="A21" s="8"/>
      <c r="B21" s="7" t="s">
        <v>54</v>
      </c>
      <c r="C21" s="23">
        <f>110/1000</f>
        <v>0.11</v>
      </c>
      <c r="D21" s="23">
        <v>0.01</v>
      </c>
    </row>
    <row r="22" spans="1:4" s="20" customFormat="1" ht="21.95" customHeight="1" x14ac:dyDescent="0.2">
      <c r="A22" s="8"/>
      <c r="B22" s="7" t="s">
        <v>53</v>
      </c>
      <c r="C22" s="23">
        <f>(1468037)/1000</f>
        <v>1468.037</v>
      </c>
      <c r="D22" s="23">
        <v>393.21391</v>
      </c>
    </row>
    <row r="23" spans="1:4" s="20" customFormat="1" ht="21.95" customHeight="1" x14ac:dyDescent="0.2">
      <c r="A23" s="8"/>
      <c r="B23" s="7" t="s">
        <v>37</v>
      </c>
      <c r="C23" s="23">
        <f>158653/1000</f>
        <v>158.65299999999999</v>
      </c>
      <c r="D23" s="23">
        <v>134.50116</v>
      </c>
    </row>
    <row r="24" spans="1:4" s="20" customFormat="1" ht="21.95" customHeight="1" x14ac:dyDescent="0.2">
      <c r="A24" s="8"/>
      <c r="B24" s="7" t="s">
        <v>52</v>
      </c>
      <c r="C24" s="23">
        <f>(313935)/1000</f>
        <v>313.935</v>
      </c>
      <c r="D24" s="23">
        <v>91.543679999999995</v>
      </c>
    </row>
    <row r="25" spans="1:4" s="19" customFormat="1" ht="21.95" customHeight="1" x14ac:dyDescent="0.2">
      <c r="A25" s="4"/>
      <c r="B25" s="10" t="s">
        <v>51</v>
      </c>
      <c r="C25" s="9">
        <f>SUM(C18:C24)</f>
        <v>118344.143</v>
      </c>
      <c r="D25" s="9">
        <f>SUM(D18:D24)</f>
        <v>99025.073420000001</v>
      </c>
    </row>
    <row r="26" spans="1:4" s="19" customFormat="1" ht="21.95" customHeight="1" x14ac:dyDescent="0.2">
      <c r="A26" s="4"/>
      <c r="B26" s="10" t="s">
        <v>50</v>
      </c>
      <c r="C26" s="26">
        <f>+C16+C25</f>
        <v>155012.01499999998</v>
      </c>
      <c r="D26" s="26">
        <f>+D16+D25</f>
        <v>138800.66748</v>
      </c>
    </row>
    <row r="27" spans="1:4" s="20" customFormat="1" ht="21.95" customHeight="1" x14ac:dyDescent="0.2">
      <c r="A27" s="8"/>
      <c r="B27" s="22" t="s">
        <v>49</v>
      </c>
      <c r="C27" s="6"/>
      <c r="D27" s="6"/>
    </row>
    <row r="28" spans="1:4" s="20" customFormat="1" ht="21.95" customHeight="1" x14ac:dyDescent="0.2">
      <c r="A28" s="8"/>
      <c r="B28" s="10" t="s">
        <v>48</v>
      </c>
      <c r="C28" s="6"/>
      <c r="D28" s="6"/>
    </row>
    <row r="29" spans="1:4" s="20" customFormat="1" ht="21.95" customHeight="1" x14ac:dyDescent="0.2">
      <c r="A29" s="8"/>
      <c r="B29" s="7" t="s">
        <v>47</v>
      </c>
      <c r="C29" s="23">
        <f>(2802738)/1000</f>
        <v>2802.7379999999998</v>
      </c>
      <c r="D29" s="23">
        <v>2184.1492399999997</v>
      </c>
    </row>
    <row r="30" spans="1:4" s="20" customFormat="1" ht="21.95" customHeight="1" x14ac:dyDescent="0.2">
      <c r="A30" s="8"/>
      <c r="B30" s="7" t="s">
        <v>46</v>
      </c>
      <c r="C30" s="23">
        <v>0</v>
      </c>
      <c r="D30" s="23">
        <v>0</v>
      </c>
    </row>
    <row r="31" spans="1:4" s="20" customFormat="1" ht="21.95" customHeight="1" x14ac:dyDescent="0.2">
      <c r="A31" s="8"/>
      <c r="B31" s="7" t="s">
        <v>45</v>
      </c>
      <c r="C31" s="23">
        <f>33976972/1000</f>
        <v>33976.972000000002</v>
      </c>
      <c r="D31" s="23">
        <v>31471.696079999998</v>
      </c>
    </row>
    <row r="32" spans="1:4" s="20" customFormat="1" ht="21.95" customHeight="1" x14ac:dyDescent="0.2">
      <c r="A32" s="8"/>
      <c r="B32" s="7" t="s">
        <v>39</v>
      </c>
      <c r="C32" s="23">
        <f>21654296/1000</f>
        <v>21654.295999999998</v>
      </c>
      <c r="D32" s="23">
        <v>15723.67216</v>
      </c>
    </row>
    <row r="33" spans="1:5" s="20" customFormat="1" ht="21.95" customHeight="1" x14ac:dyDescent="0.2">
      <c r="A33" s="8"/>
      <c r="B33" s="7" t="s">
        <v>40</v>
      </c>
      <c r="C33" s="23">
        <f>3765521/1000</f>
        <v>3765.5210000000002</v>
      </c>
      <c r="D33" s="23">
        <v>3882.5694700000004</v>
      </c>
    </row>
    <row r="34" spans="1:5" s="20" customFormat="1" ht="21.95" customHeight="1" x14ac:dyDescent="0.2">
      <c r="A34" s="8"/>
      <c r="B34" s="7" t="s">
        <v>44</v>
      </c>
      <c r="C34" s="23"/>
      <c r="D34" s="23">
        <v>1726.067</v>
      </c>
    </row>
    <row r="35" spans="1:5" s="20" customFormat="1" ht="21.95" customHeight="1" x14ac:dyDescent="0.2">
      <c r="A35" s="8"/>
      <c r="B35" s="7" t="s">
        <v>35</v>
      </c>
      <c r="C35" s="23"/>
      <c r="D35" s="23">
        <v>135.11239</v>
      </c>
    </row>
    <row r="36" spans="1:5" s="20" customFormat="1" ht="21.95" customHeight="1" x14ac:dyDescent="0.2">
      <c r="A36" s="8"/>
      <c r="B36" s="7" t="s">
        <v>36</v>
      </c>
      <c r="C36" s="23">
        <f>2135532/1000</f>
        <v>2135.5320000000002</v>
      </c>
      <c r="D36" s="23"/>
    </row>
    <row r="37" spans="1:5" s="19" customFormat="1" ht="21.95" customHeight="1" x14ac:dyDescent="0.2">
      <c r="A37" s="4"/>
      <c r="B37" s="10" t="s">
        <v>43</v>
      </c>
      <c r="C37" s="25">
        <f>SUM(C29:C36)</f>
        <v>64335.058999999994</v>
      </c>
      <c r="D37" s="25">
        <f>SUM(D29:D36)</f>
        <v>55123.266340000009</v>
      </c>
    </row>
    <row r="38" spans="1:5" s="20" customFormat="1" ht="21.95" customHeight="1" x14ac:dyDescent="0.2">
      <c r="A38" s="8"/>
      <c r="B38" s="10" t="s">
        <v>42</v>
      </c>
      <c r="C38" s="23"/>
      <c r="D38" s="23"/>
    </row>
    <row r="39" spans="1:5" s="20" customFormat="1" ht="21.95" customHeight="1" x14ac:dyDescent="0.2">
      <c r="A39" s="8"/>
      <c r="B39" s="7" t="s">
        <v>41</v>
      </c>
      <c r="C39" s="23">
        <f>65555390/1000</f>
        <v>65555.39</v>
      </c>
      <c r="D39" s="23">
        <v>60352.221570000002</v>
      </c>
      <c r="E39" s="24"/>
    </row>
    <row r="40" spans="1:5" s="20" customFormat="1" ht="21.95" customHeight="1" x14ac:dyDescent="0.2">
      <c r="A40" s="8"/>
      <c r="B40" s="7" t="s">
        <v>40</v>
      </c>
      <c r="C40" s="23">
        <v>0</v>
      </c>
      <c r="D40" s="23">
        <v>0</v>
      </c>
    </row>
    <row r="41" spans="1:5" s="20" customFormat="1" ht="21.95" customHeight="1" x14ac:dyDescent="0.2">
      <c r="A41" s="8"/>
      <c r="B41" s="7" t="s">
        <v>39</v>
      </c>
      <c r="C41" s="23">
        <v>0</v>
      </c>
      <c r="D41" s="23">
        <v>0</v>
      </c>
    </row>
    <row r="42" spans="1:5" s="20" customFormat="1" ht="21.95" customHeight="1" x14ac:dyDescent="0.2">
      <c r="A42" s="8"/>
      <c r="B42" s="7" t="s">
        <v>38</v>
      </c>
      <c r="C42" s="23">
        <v>0</v>
      </c>
      <c r="D42" s="23">
        <v>0</v>
      </c>
    </row>
    <row r="43" spans="1:5" s="20" customFormat="1" ht="21.95" customHeight="1" x14ac:dyDescent="0.2">
      <c r="A43" s="8"/>
      <c r="B43" s="7" t="s">
        <v>37</v>
      </c>
      <c r="C43" s="23">
        <f>22267/1000</f>
        <v>22.266999999999999</v>
      </c>
      <c r="D43" s="23">
        <v>8.6517900000000001</v>
      </c>
    </row>
    <row r="44" spans="1:5" s="20" customFormat="1" ht="21.95" customHeight="1" x14ac:dyDescent="0.2">
      <c r="A44" s="8"/>
      <c r="B44" s="7" t="s">
        <v>36</v>
      </c>
      <c r="C44" s="23">
        <f>(523365)/1000</f>
        <v>523.36500000000001</v>
      </c>
      <c r="D44" s="23">
        <v>104.93999000000001</v>
      </c>
    </row>
    <row r="45" spans="1:5" s="20" customFormat="1" ht="21.95" customHeight="1" x14ac:dyDescent="0.2">
      <c r="A45" s="8"/>
      <c r="B45" s="7" t="s">
        <v>35</v>
      </c>
      <c r="C45" s="23"/>
      <c r="D45" s="23"/>
    </row>
    <row r="46" spans="1:5" s="19" customFormat="1" ht="21.95" customHeight="1" x14ac:dyDescent="0.2">
      <c r="A46" s="4"/>
      <c r="B46" s="10" t="s">
        <v>34</v>
      </c>
      <c r="C46" s="9">
        <f>SUM(C39:C45)</f>
        <v>66101.022000000012</v>
      </c>
      <c r="D46" s="9">
        <f>SUM(D39:D45)</f>
        <v>60465.813350000004</v>
      </c>
    </row>
    <row r="47" spans="1:5" s="19" customFormat="1" ht="21.95" customHeight="1" x14ac:dyDescent="0.2">
      <c r="A47" s="4"/>
      <c r="B47" s="10" t="s">
        <v>33</v>
      </c>
      <c r="C47" s="9">
        <f>+C37+C46</f>
        <v>130436.08100000001</v>
      </c>
      <c r="D47" s="9">
        <f>+D37+D46</f>
        <v>115589.07969000001</v>
      </c>
    </row>
    <row r="48" spans="1:5" s="20" customFormat="1" ht="21.95" customHeight="1" x14ac:dyDescent="0.2">
      <c r="A48" s="8"/>
      <c r="B48" s="7" t="s">
        <v>32</v>
      </c>
      <c r="C48" s="6"/>
      <c r="D48" s="6"/>
    </row>
    <row r="49" spans="1:6" s="20" customFormat="1" ht="21.95" customHeight="1" x14ac:dyDescent="0.2">
      <c r="A49" s="8"/>
      <c r="B49" s="22" t="s">
        <v>31</v>
      </c>
      <c r="C49" s="6"/>
      <c r="D49" s="6"/>
    </row>
    <row r="50" spans="1:6" s="21" customFormat="1" ht="21.95" customHeight="1" x14ac:dyDescent="0.2">
      <c r="A50" s="12"/>
      <c r="B50" s="7" t="s">
        <v>30</v>
      </c>
      <c r="C50" s="6">
        <f>14700100/1000</f>
        <v>14700.1</v>
      </c>
      <c r="D50" s="6">
        <v>14700.1</v>
      </c>
    </row>
    <row r="51" spans="1:6" s="20" customFormat="1" ht="21.95" customHeight="1" x14ac:dyDescent="0.2">
      <c r="A51" s="8"/>
      <c r="B51" s="7" t="s">
        <v>29</v>
      </c>
      <c r="C51" s="6">
        <v>0</v>
      </c>
      <c r="D51" s="6">
        <v>0</v>
      </c>
    </row>
    <row r="52" spans="1:6" s="20" customFormat="1" ht="21.95" customHeight="1" x14ac:dyDescent="0.2">
      <c r="A52" s="8"/>
      <c r="B52" s="7" t="s">
        <v>2</v>
      </c>
      <c r="C52" s="6">
        <f>(5297491)/1000</f>
        <v>5297.491</v>
      </c>
      <c r="D52" s="6">
        <v>2567.5681300000001</v>
      </c>
    </row>
    <row r="53" spans="1:6" s="20" customFormat="1" ht="21.95" customHeight="1" x14ac:dyDescent="0.2">
      <c r="A53" s="8"/>
      <c r="B53" s="7" t="s">
        <v>28</v>
      </c>
      <c r="C53" s="6"/>
      <c r="D53" s="6">
        <v>850.28519999999992</v>
      </c>
    </row>
    <row r="54" spans="1:6" s="20" customFormat="1" ht="21.95" customHeight="1" x14ac:dyDescent="0.2">
      <c r="A54" s="8"/>
      <c r="B54" s="7" t="s">
        <v>27</v>
      </c>
      <c r="C54" s="6">
        <v>0</v>
      </c>
      <c r="D54" s="6">
        <v>0</v>
      </c>
    </row>
    <row r="55" spans="1:6" s="20" customFormat="1" ht="21.95" customHeight="1" x14ac:dyDescent="0.2">
      <c r="A55" s="8"/>
      <c r="B55" s="7" t="s">
        <v>26</v>
      </c>
      <c r="C55" s="6">
        <v>0</v>
      </c>
      <c r="D55" s="6">
        <v>0</v>
      </c>
    </row>
    <row r="56" spans="1:6" s="20" customFormat="1" ht="21.95" customHeight="1" x14ac:dyDescent="0.2">
      <c r="A56" s="8"/>
      <c r="B56" s="7" t="s">
        <v>25</v>
      </c>
      <c r="C56" s="6">
        <f>3804461/1000</f>
        <v>3804.4609999999998</v>
      </c>
      <c r="D56" s="6">
        <v>4697.7736699999996</v>
      </c>
    </row>
    <row r="57" spans="1:6" s="20" customFormat="1" ht="21.95" customHeight="1" x14ac:dyDescent="0.2">
      <c r="A57" s="8"/>
      <c r="B57" s="7" t="s">
        <v>24</v>
      </c>
      <c r="C57" s="6">
        <f>773881/1000</f>
        <v>773.88099999999997</v>
      </c>
      <c r="D57" s="6">
        <v>395.86078999999995</v>
      </c>
    </row>
    <row r="58" spans="1:6" s="19" customFormat="1" ht="21.95" customHeight="1" x14ac:dyDescent="0.2">
      <c r="A58" s="4"/>
      <c r="B58" s="10" t="s">
        <v>23</v>
      </c>
      <c r="C58" s="9">
        <f>SUM(C50:C57)</f>
        <v>24575.933000000001</v>
      </c>
      <c r="D58" s="9">
        <f>SUM(D50:D57)</f>
        <v>23211.587789999998</v>
      </c>
    </row>
    <row r="59" spans="1:6" s="19" customFormat="1" ht="21.95" customHeight="1" x14ac:dyDescent="0.2">
      <c r="A59" s="4"/>
      <c r="B59" s="10" t="s">
        <v>22</v>
      </c>
      <c r="C59" s="9">
        <f>+C47+C58</f>
        <v>155012.014</v>
      </c>
      <c r="D59" s="9">
        <f>+D47+D58</f>
        <v>138800.66748</v>
      </c>
      <c r="E59" s="1">
        <f>+C26-C59</f>
        <v>9.9999998928979039E-4</v>
      </c>
      <c r="F59" s="1">
        <f>+D59-D26</f>
        <v>0</v>
      </c>
    </row>
    <row r="60" spans="1:6" s="8" customFormat="1" ht="21.95" customHeight="1" x14ac:dyDescent="0.2">
      <c r="B60" s="18" t="s">
        <v>21</v>
      </c>
      <c r="C60" s="17">
        <f>+C4</f>
        <v>2016</v>
      </c>
      <c r="D60" s="16">
        <f>+D4</f>
        <v>2015</v>
      </c>
    </row>
    <row r="61" spans="1:6" s="14" customFormat="1" ht="21.95" customHeight="1" x14ac:dyDescent="0.2">
      <c r="A61" s="8"/>
      <c r="B61" s="10" t="s">
        <v>20</v>
      </c>
      <c r="C61" s="15"/>
      <c r="D61" s="15"/>
    </row>
    <row r="62" spans="1:6" s="5" customFormat="1" ht="21.95" customHeight="1" x14ac:dyDescent="0.2">
      <c r="A62" s="8"/>
      <c r="B62" s="7" t="s">
        <v>19</v>
      </c>
      <c r="C62" s="6">
        <f>5530050/1000</f>
        <v>5530.05</v>
      </c>
      <c r="D62" s="6">
        <v>4901.1719299999995</v>
      </c>
    </row>
    <row r="63" spans="1:6" s="5" customFormat="1" ht="21.95" customHeight="1" x14ac:dyDescent="0.2">
      <c r="A63" s="8"/>
      <c r="B63" s="7" t="s">
        <v>18</v>
      </c>
      <c r="C63" s="6">
        <f>55832/1000</f>
        <v>55.832000000000001</v>
      </c>
      <c r="D63" s="6">
        <v>40.866160000000001</v>
      </c>
    </row>
    <row r="64" spans="1:6" s="5" customFormat="1" ht="21.95" customHeight="1" x14ac:dyDescent="0.2">
      <c r="A64" s="8"/>
      <c r="B64" s="7" t="s">
        <v>15</v>
      </c>
      <c r="C64" s="6"/>
      <c r="D64" s="6"/>
    </row>
    <row r="65" spans="1:4" s="1" customFormat="1" ht="21.95" customHeight="1" x14ac:dyDescent="0.2">
      <c r="A65" s="4"/>
      <c r="B65" s="10" t="s">
        <v>17</v>
      </c>
      <c r="C65" s="9">
        <f>-1870976/1000</f>
        <v>-1870.9760000000001</v>
      </c>
      <c r="D65" s="9">
        <v>-1559.7221999999999</v>
      </c>
    </row>
    <row r="66" spans="1:4" s="1" customFormat="1" ht="21.95" customHeight="1" x14ac:dyDescent="0.2">
      <c r="A66" s="4"/>
      <c r="B66" s="10" t="s">
        <v>16</v>
      </c>
      <c r="C66" s="9">
        <f>+C62+C65+C63</f>
        <v>3714.9059999999999</v>
      </c>
      <c r="D66" s="9">
        <v>3382.3158899999994</v>
      </c>
    </row>
    <row r="67" spans="1:4" s="1" customFormat="1" ht="21.95" customHeight="1" x14ac:dyDescent="0.2">
      <c r="A67" s="4"/>
      <c r="B67" s="13" t="s">
        <v>15</v>
      </c>
      <c r="C67" s="9"/>
      <c r="D67" s="9"/>
    </row>
    <row r="68" spans="1:4" s="1" customFormat="1" ht="21.95" customHeight="1" x14ac:dyDescent="0.2">
      <c r="A68" s="4"/>
      <c r="B68" s="10" t="s">
        <v>14</v>
      </c>
      <c r="C68" s="9"/>
      <c r="D68" s="9"/>
    </row>
    <row r="69" spans="1:4" s="5" customFormat="1" ht="21.95" customHeight="1" x14ac:dyDescent="0.2">
      <c r="A69" s="8"/>
      <c r="B69" s="7" t="s">
        <v>13</v>
      </c>
      <c r="C69" s="6">
        <v>0</v>
      </c>
      <c r="D69" s="6">
        <v>0</v>
      </c>
    </row>
    <row r="70" spans="1:4" s="5" customFormat="1" ht="21.95" customHeight="1" x14ac:dyDescent="0.2">
      <c r="A70" s="8"/>
      <c r="B70" s="7" t="s">
        <v>12</v>
      </c>
      <c r="C70" s="6">
        <f>(-1400078)/1000</f>
        <v>-1400.078</v>
      </c>
      <c r="D70" s="6">
        <v>-1648.84854</v>
      </c>
    </row>
    <row r="71" spans="1:4" s="5" customFormat="1" ht="21.95" customHeight="1" x14ac:dyDescent="0.2">
      <c r="A71" s="8"/>
      <c r="B71" s="7" t="s">
        <v>11</v>
      </c>
      <c r="C71" s="6">
        <f>-959078/1000</f>
        <v>-959.07799999999997</v>
      </c>
      <c r="D71" s="6">
        <v>-808.61797000000001</v>
      </c>
    </row>
    <row r="72" spans="1:4" s="5" customFormat="1" ht="21.95" customHeight="1" x14ac:dyDescent="0.2">
      <c r="A72" s="8"/>
      <c r="B72" s="7" t="s">
        <v>10</v>
      </c>
      <c r="C72" s="6">
        <f>-138505/1000</f>
        <v>-138.505</v>
      </c>
      <c r="D72" s="6">
        <v>-58.235779999999998</v>
      </c>
    </row>
    <row r="73" spans="1:4" s="1" customFormat="1" ht="21.95" customHeight="1" x14ac:dyDescent="0.2">
      <c r="A73" s="4"/>
      <c r="B73" s="10" t="s">
        <v>9</v>
      </c>
      <c r="C73" s="9">
        <f>SUM(C66:C72)</f>
        <v>1217.2449999999999</v>
      </c>
      <c r="D73" s="9">
        <f>SUM(D66:D72)</f>
        <v>866.61359999999945</v>
      </c>
    </row>
    <row r="74" spans="1:4" s="5" customFormat="1" ht="21.95" customHeight="1" x14ac:dyDescent="0.2">
      <c r="A74" s="8"/>
      <c r="B74" s="7" t="s">
        <v>8</v>
      </c>
      <c r="C74" s="6"/>
      <c r="D74" s="6"/>
    </row>
    <row r="75" spans="1:4" s="5" customFormat="1" ht="21.95" customHeight="1" x14ac:dyDescent="0.2">
      <c r="A75" s="8"/>
      <c r="B75" s="7" t="s">
        <v>7</v>
      </c>
      <c r="C75" s="6">
        <v>0</v>
      </c>
      <c r="D75" s="6">
        <v>0</v>
      </c>
    </row>
    <row r="76" spans="1:4" s="11" customFormat="1" ht="21.95" customHeight="1" x14ac:dyDescent="0.2">
      <c r="A76" s="12"/>
      <c r="B76" s="7" t="s">
        <v>6</v>
      </c>
      <c r="C76" s="6">
        <v>0</v>
      </c>
      <c r="D76" s="6">
        <v>0</v>
      </c>
    </row>
    <row r="77" spans="1:4" s="5" customFormat="1" ht="21.95" customHeight="1" x14ac:dyDescent="0.2">
      <c r="A77" s="8"/>
      <c r="B77" s="7" t="s">
        <v>5</v>
      </c>
      <c r="C77" s="6">
        <f>-5394/1000</f>
        <v>-5.3940000000000001</v>
      </c>
      <c r="D77" s="6">
        <v>-63.743879999999997</v>
      </c>
    </row>
    <row r="78" spans="1:4" s="1" customFormat="1" ht="21.95" customHeight="1" x14ac:dyDescent="0.2">
      <c r="A78" s="4"/>
      <c r="B78" s="10" t="s">
        <v>4</v>
      </c>
      <c r="C78" s="9">
        <f>SUM(C73:C77)</f>
        <v>1211.8509999999999</v>
      </c>
      <c r="D78" s="9">
        <f>SUM(D73:D77)</f>
        <v>802.86971999999946</v>
      </c>
    </row>
    <row r="79" spans="1:4" s="5" customFormat="1" ht="21.95" customHeight="1" x14ac:dyDescent="0.2">
      <c r="A79" s="8"/>
      <c r="B79" s="7" t="s">
        <v>3</v>
      </c>
      <c r="C79" s="6">
        <v>0</v>
      </c>
      <c r="D79" s="6">
        <v>0</v>
      </c>
    </row>
    <row r="80" spans="1:4" s="5" customFormat="1" ht="21.95" customHeight="1" x14ac:dyDescent="0.2">
      <c r="A80" s="8"/>
      <c r="B80" s="7" t="s">
        <v>2</v>
      </c>
      <c r="C80" s="6">
        <v>0</v>
      </c>
      <c r="D80" s="6">
        <v>0</v>
      </c>
    </row>
    <row r="81" spans="1:6" s="5" customFormat="1" ht="21.95" customHeight="1" x14ac:dyDescent="0.2">
      <c r="A81" s="8"/>
      <c r="B81" s="7" t="s">
        <v>1</v>
      </c>
      <c r="C81" s="6">
        <f>-437969/1000</f>
        <v>-437.96899999999999</v>
      </c>
      <c r="D81" s="6">
        <v>-407.00893000000002</v>
      </c>
    </row>
    <row r="82" spans="1:6" s="1" customFormat="1" ht="21.95" customHeight="1" x14ac:dyDescent="0.2">
      <c r="A82" s="4"/>
      <c r="B82" s="3" t="s">
        <v>0</v>
      </c>
      <c r="C82" s="2">
        <f>SUM(C78:C81)</f>
        <v>773.88199999999983</v>
      </c>
      <c r="D82" s="2">
        <f>SUM(D78:D81)</f>
        <v>395.86078999999944</v>
      </c>
      <c r="E82" s="1">
        <f>+C82-C57</f>
        <v>9.999999998626663E-4</v>
      </c>
      <c r="F82" s="1">
        <f>+D82-D57</f>
        <v>-5.1159076974727213E-13</v>
      </c>
    </row>
    <row r="83" spans="1:6" ht="12.75" x14ac:dyDescent="0.2"/>
    <row r="84" spans="1:6" ht="12.75" x14ac:dyDescent="0.2"/>
    <row r="85" spans="1:6" ht="12.75" x14ac:dyDescent="0.2"/>
    <row r="86" spans="1:6" ht="12.75" x14ac:dyDescent="0.2"/>
    <row r="87" spans="1:6" ht="12.75" x14ac:dyDescent="0.2"/>
    <row r="88" spans="1:6" ht="12.75" x14ac:dyDescent="0.2"/>
    <row r="89" spans="1:6" ht="12.75" x14ac:dyDescent="0.2"/>
    <row r="90" spans="1:6" ht="12.75" x14ac:dyDescent="0.2"/>
    <row r="91" spans="1:6" ht="12.75" x14ac:dyDescent="0.2"/>
    <row r="92" spans="1:6" ht="12.75" x14ac:dyDescent="0.2"/>
    <row r="93" spans="1:6" ht="12.75" x14ac:dyDescent="0.2"/>
    <row r="94" spans="1:6" ht="12.75" x14ac:dyDescent="0.2"/>
    <row r="95" spans="1:6" ht="12.75" x14ac:dyDescent="0.2"/>
    <row r="96" spans="1:6" ht="12.75" x14ac:dyDescent="0.2"/>
    <row r="97" ht="12.75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</sheetData>
  <protectedRanges>
    <protectedRange password="C594" sqref="B2" name="Rango11_1"/>
    <protectedRange password="C594" sqref="C8:D8" name="Rango1_1"/>
    <protectedRange password="C594" sqref="C56:D56" name="Rango1_5"/>
  </protectedRanges>
  <mergeCells count="3">
    <mergeCell ref="B1:D1"/>
    <mergeCell ref="B2:D2"/>
    <mergeCell ref="B3:D3"/>
  </mergeCells>
  <printOptions horizontalCentered="1"/>
  <pageMargins left="0.59055118110236227" right="0.59055118110236227" top="0.53" bottom="0.59055118110236227" header="0.15748031496062992" footer="0.55118110236220474"/>
  <pageSetup scale="56" fitToWidth="2" orientation="portrait" horizontalDpi="300" verticalDpi="300" r:id="rId1"/>
  <headerFooter alignWithMargins="0"/>
  <rowBreaks count="1" manualBreakCount="1">
    <brk id="59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Mar16</vt:lpstr>
      <vt:lpstr>'Mar16'!Área_de_impresión</vt:lpstr>
      <vt:lpstr>'Mar16'!Títulos_a_imprimir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Reyes</dc:creator>
  <cp:lastModifiedBy>Wendy Reyes</cp:lastModifiedBy>
  <dcterms:created xsi:type="dcterms:W3CDTF">2016-12-15T14:19:23Z</dcterms:created>
  <dcterms:modified xsi:type="dcterms:W3CDTF">2016-12-15T14:19:42Z</dcterms:modified>
</cp:coreProperties>
</file>